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ilstu.edu\VPFP\Users\tmlong2\Desktop\"/>
    </mc:Choice>
  </mc:AlternateContent>
  <bookViews>
    <workbookView xWindow="240" yWindow="120" windowWidth="14220" windowHeight="8520"/>
  </bookViews>
  <sheets>
    <sheet name="Sheet1" sheetId="1" r:id="rId1"/>
  </sheets>
  <definedNames>
    <definedName name="_xlnm.Print_Area" localSheetId="0">Sheet1!$A$1:$K$29</definedName>
  </definedNames>
  <calcPr calcId="152511"/>
</workbook>
</file>

<file path=xl/calcChain.xml><?xml version="1.0" encoding="utf-8"?>
<calcChain xmlns="http://schemas.openxmlformats.org/spreadsheetml/2006/main">
  <c r="A22" i="1" l="1"/>
  <c r="G22" i="1" l="1"/>
  <c r="A21" i="1"/>
  <c r="I14" i="1"/>
  <c r="I15" i="1"/>
  <c r="I18" i="1"/>
  <c r="I16" i="1"/>
  <c r="I17" i="1"/>
  <c r="I20" i="1" s="1"/>
  <c r="A26" i="1"/>
  <c r="A27" i="1" s="1"/>
  <c r="A23" i="1" l="1"/>
  <c r="G23" i="1" s="1"/>
  <c r="G24" i="1" l="1"/>
</calcChain>
</file>

<file path=xl/sharedStrings.xml><?xml version="1.0" encoding="utf-8"?>
<sst xmlns="http://schemas.openxmlformats.org/spreadsheetml/2006/main" count="23" uniqueCount="23">
  <si>
    <t>Monthly/Hourly Rate of Pay</t>
  </si>
  <si>
    <t>Sick Leave (in hours)</t>
  </si>
  <si>
    <t>Non-Accumulative/Extended (in hours)</t>
  </si>
  <si>
    <t>Non-Payable Sick Leave (in days)</t>
  </si>
  <si>
    <t>Sick Leave Credit Under SURS</t>
  </si>
  <si>
    <t xml:space="preserve">Work Day in Hours </t>
  </si>
  <si>
    <t>SURS Sick Leave Credit</t>
  </si>
  <si>
    <t xml:space="preserve">Complete only the highlighted cells </t>
  </si>
  <si>
    <t>Vacation Time (in hours)</t>
  </si>
  <si>
    <t>Comp Time (in hours)</t>
  </si>
  <si>
    <t>Additional Service Credit</t>
  </si>
  <si>
    <t>http://www.hr.ilstu.edu/documents/Payouts-Web.xls</t>
  </si>
  <si>
    <t>Total</t>
  </si>
  <si>
    <t>Sick Leave Payout (no SURS deductions from sick leave)</t>
  </si>
  <si>
    <t>SURS</t>
  </si>
  <si>
    <t>FICA</t>
  </si>
  <si>
    <t>Before 1984  Non-Compensable - SURS Service Credit</t>
  </si>
  <si>
    <t>1984-1997  1/2 Compensable* &amp; 1/2 SURS Service Credit</t>
  </si>
  <si>
    <t>After 1997  Non-Compensable - SURS Service Credit</t>
  </si>
  <si>
    <t>Vacation and/or Comp Time</t>
  </si>
  <si>
    <t>*May convert payable time to non-payable time for SURS Service Credit</t>
  </si>
  <si>
    <t>After SURS and FICA</t>
  </si>
  <si>
    <t>(7.5 or 8.0)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</si>
</sst>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Fill="1"/>
    <xf numFmtId="16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/>
    <xf numFmtId="164" fontId="3" fillId="3" borderId="5" xfId="0" applyNumberFormat="1" applyFont="1" applyFill="1" applyBorder="1" applyAlignment="1">
      <alignment horizontal="center"/>
    </xf>
    <xf numFmtId="164" fontId="3" fillId="5" borderId="6" xfId="0" applyNumberFormat="1" applyFont="1" applyFill="1" applyBorder="1"/>
    <xf numFmtId="164" fontId="3" fillId="4" borderId="6" xfId="0" applyNumberFormat="1" applyFont="1" applyFill="1" applyBorder="1"/>
    <xf numFmtId="0" fontId="5" fillId="0" borderId="0" xfId="0" applyFont="1" applyFill="1" applyProtection="1">
      <protection locked="0"/>
    </xf>
    <xf numFmtId="0" fontId="7" fillId="0" borderId="0" xfId="0" applyFont="1"/>
    <xf numFmtId="165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Z$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171450</xdr:rowOff>
        </xdr:from>
        <xdr:to>
          <xdr:col>11</xdr:col>
          <xdr:colOff>266700</xdr:colOff>
          <xdr:row>23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Include FICA?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29"/>
  <sheetViews>
    <sheetView tabSelected="1" zoomScale="120" zoomScaleNormal="120" workbookViewId="0">
      <selection activeCell="A5" sqref="A5"/>
    </sheetView>
  </sheetViews>
  <sheetFormatPr defaultRowHeight="12.75" x14ac:dyDescent="0.2"/>
  <cols>
    <col min="1" max="1" width="21.7109375" customWidth="1"/>
    <col min="2" max="2" width="16" customWidth="1"/>
    <col min="3" max="3" width="10.28515625" customWidth="1"/>
    <col min="7" max="7" width="16.42578125" customWidth="1"/>
    <col min="8" max="8" width="8.5703125" customWidth="1"/>
    <col min="9" max="10" width="13.140625" hidden="1" customWidth="1"/>
    <col min="11" max="11" width="18.140625" customWidth="1"/>
  </cols>
  <sheetData>
    <row r="1" spans="1:26" ht="20.25" x14ac:dyDescent="0.3">
      <c r="A1" s="15" t="s">
        <v>11</v>
      </c>
      <c r="D1" s="11"/>
      <c r="E1" s="11"/>
      <c r="Z1" s="19" t="b">
        <v>1</v>
      </c>
    </row>
    <row r="3" spans="1:26" ht="18" x14ac:dyDescent="0.25">
      <c r="A3" s="2" t="s">
        <v>7</v>
      </c>
      <c r="B3" s="1"/>
      <c r="C3" s="1"/>
    </row>
    <row r="5" spans="1:26" ht="18" x14ac:dyDescent="0.25">
      <c r="A5" s="21"/>
      <c r="B5" s="3" t="s">
        <v>0</v>
      </c>
      <c r="C5" s="3"/>
      <c r="D5" s="3"/>
      <c r="E5" s="3"/>
      <c r="F5" s="3"/>
      <c r="I5" s="7" t="s">
        <v>6</v>
      </c>
      <c r="J5" s="8"/>
    </row>
    <row r="6" spans="1:26" ht="18" x14ac:dyDescent="0.25">
      <c r="A6" s="22"/>
      <c r="B6" s="3" t="s">
        <v>5</v>
      </c>
      <c r="C6" s="3"/>
      <c r="D6" s="3"/>
      <c r="E6" s="3"/>
      <c r="F6" s="3"/>
      <c r="I6" s="9">
        <v>20</v>
      </c>
      <c r="J6" s="10">
        <v>0.25</v>
      </c>
    </row>
    <row r="7" spans="1:26" ht="18" x14ac:dyDescent="0.25">
      <c r="A7" s="14"/>
      <c r="B7" s="3" t="s">
        <v>22</v>
      </c>
      <c r="D7" s="3"/>
      <c r="E7" s="3"/>
      <c r="F7" s="3"/>
      <c r="I7" s="9">
        <v>60</v>
      </c>
      <c r="J7" s="10">
        <v>0.5</v>
      </c>
    </row>
    <row r="8" spans="1:26" ht="18" x14ac:dyDescent="0.25">
      <c r="A8" s="4"/>
      <c r="B8" s="3"/>
      <c r="D8" s="3"/>
      <c r="E8" s="3"/>
      <c r="F8" s="3"/>
      <c r="I8" s="9">
        <v>120</v>
      </c>
      <c r="J8" s="10">
        <v>0.75</v>
      </c>
    </row>
    <row r="9" spans="1:26" ht="18" x14ac:dyDescent="0.25">
      <c r="A9" s="4"/>
      <c r="B9" s="5" t="s">
        <v>1</v>
      </c>
      <c r="C9" s="3"/>
      <c r="D9" s="3"/>
      <c r="E9" s="3"/>
      <c r="F9" s="3"/>
      <c r="I9" s="9">
        <v>180</v>
      </c>
      <c r="J9" s="10">
        <v>1</v>
      </c>
    </row>
    <row r="10" spans="1:26" ht="18" x14ac:dyDescent="0.25">
      <c r="A10" s="21"/>
      <c r="B10" s="3" t="s">
        <v>16</v>
      </c>
      <c r="C10" s="3"/>
      <c r="D10" s="3"/>
      <c r="E10" s="3"/>
      <c r="F10" s="3"/>
      <c r="I10" s="9">
        <v>260</v>
      </c>
      <c r="J10" s="10">
        <v>1</v>
      </c>
    </row>
    <row r="11" spans="1:26" ht="18" x14ac:dyDescent="0.25">
      <c r="A11" s="21"/>
      <c r="B11" s="3" t="s">
        <v>17</v>
      </c>
      <c r="C11" s="3"/>
      <c r="D11" s="3"/>
      <c r="E11" s="3"/>
      <c r="F11" s="3"/>
      <c r="H11" s="20"/>
      <c r="I11" s="9">
        <v>300</v>
      </c>
      <c r="J11" s="10">
        <v>1</v>
      </c>
    </row>
    <row r="12" spans="1:26" ht="18" x14ac:dyDescent="0.25">
      <c r="A12" s="21"/>
      <c r="B12" s="3" t="s">
        <v>18</v>
      </c>
      <c r="C12" s="3"/>
      <c r="D12" s="3"/>
      <c r="E12" s="3"/>
      <c r="F12" s="3"/>
      <c r="I12" s="9">
        <v>360</v>
      </c>
      <c r="J12" s="10">
        <v>1</v>
      </c>
    </row>
    <row r="13" spans="1:26" ht="18" x14ac:dyDescent="0.25">
      <c r="A13" s="4"/>
      <c r="B13" s="3"/>
      <c r="C13" s="3"/>
      <c r="D13" s="3"/>
      <c r="E13" s="3"/>
      <c r="F13" s="3"/>
      <c r="I13" s="9">
        <v>420</v>
      </c>
      <c r="J13" s="10">
        <v>1</v>
      </c>
    </row>
    <row r="14" spans="1:26" ht="18" x14ac:dyDescent="0.25">
      <c r="A14" s="21"/>
      <c r="B14" s="5" t="s">
        <v>2</v>
      </c>
      <c r="C14" s="3"/>
      <c r="D14" s="3"/>
      <c r="E14" s="3"/>
      <c r="F14" s="3"/>
      <c r="I14" s="9">
        <f>I10+240</f>
        <v>500</v>
      </c>
      <c r="J14" s="10">
        <v>1</v>
      </c>
    </row>
    <row r="15" spans="1:26" ht="18" x14ac:dyDescent="0.25">
      <c r="A15" s="4"/>
      <c r="B15" s="3"/>
      <c r="C15" s="3"/>
      <c r="D15" s="3"/>
      <c r="E15" s="3"/>
      <c r="F15" s="3"/>
      <c r="I15" s="9">
        <f>I11+240</f>
        <v>540</v>
      </c>
      <c r="J15" s="10">
        <v>1</v>
      </c>
    </row>
    <row r="16" spans="1:26" ht="18" x14ac:dyDescent="0.25">
      <c r="A16" s="21"/>
      <c r="B16" s="5" t="s">
        <v>8</v>
      </c>
      <c r="C16" s="3"/>
      <c r="E16" s="3"/>
      <c r="F16" s="3"/>
      <c r="I16" s="9">
        <f>I13+240</f>
        <v>660</v>
      </c>
      <c r="J16" s="10">
        <v>1</v>
      </c>
    </row>
    <row r="17" spans="1:11" ht="18" x14ac:dyDescent="0.25">
      <c r="A17" s="4"/>
      <c r="B17" s="3"/>
      <c r="C17" s="3"/>
      <c r="D17" s="3"/>
      <c r="E17" s="3"/>
      <c r="F17" s="3"/>
      <c r="I17" s="9">
        <f>I14+240</f>
        <v>740</v>
      </c>
      <c r="J17" s="10">
        <v>1</v>
      </c>
    </row>
    <row r="18" spans="1:11" ht="18" customHeight="1" x14ac:dyDescent="0.25">
      <c r="A18" s="21"/>
      <c r="B18" s="5" t="s">
        <v>9</v>
      </c>
      <c r="C18" s="3"/>
      <c r="D18" s="3"/>
      <c r="E18" s="3"/>
      <c r="F18" s="3"/>
      <c r="I18" s="9">
        <f>I15+240</f>
        <v>780</v>
      </c>
      <c r="J18" s="10">
        <v>1</v>
      </c>
    </row>
    <row r="20" spans="1:11" ht="18" customHeight="1" thickBot="1" x14ac:dyDescent="0.25">
      <c r="I20" s="9">
        <f>I17+240</f>
        <v>980</v>
      </c>
      <c r="J20" s="10">
        <v>1</v>
      </c>
    </row>
    <row r="21" spans="1:11" ht="19.5" thickTop="1" thickBot="1" x14ac:dyDescent="0.3">
      <c r="A21" s="12">
        <f>IF(A5&lt;100,A11/2*A5,A11/2*ROUND(A5/162.5,2))</f>
        <v>0</v>
      </c>
      <c r="B21" s="3" t="s">
        <v>13</v>
      </c>
      <c r="C21" s="3"/>
      <c r="D21" s="3"/>
      <c r="E21" s="3"/>
      <c r="F21" s="3"/>
    </row>
    <row r="22" spans="1:11" ht="19.5" thickTop="1" thickBot="1" x14ac:dyDescent="0.3">
      <c r="A22" s="12">
        <f>IF(A5&lt;100,(A16+A18)*A5,(A16+A18)*ROUND(A5/162.5,2))</f>
        <v>0</v>
      </c>
      <c r="B22" s="3" t="s">
        <v>19</v>
      </c>
      <c r="C22" s="3"/>
      <c r="D22" s="3"/>
      <c r="E22" s="3"/>
      <c r="F22" s="3"/>
      <c r="G22" s="17">
        <f>A22*8%</f>
        <v>0</v>
      </c>
      <c r="H22" s="3" t="s">
        <v>14</v>
      </c>
    </row>
    <row r="23" spans="1:11" ht="19.5" thickTop="1" thickBot="1" x14ac:dyDescent="0.3">
      <c r="A23" s="16">
        <f>SUM(A21:A22)</f>
        <v>0</v>
      </c>
      <c r="B23" s="3" t="s">
        <v>12</v>
      </c>
      <c r="C23" s="3"/>
      <c r="D23" s="3"/>
      <c r="E23" s="3"/>
      <c r="F23" s="3"/>
      <c r="G23" s="17">
        <f>IF(Z1=TRUE,A23*1.45%,0)</f>
        <v>0</v>
      </c>
      <c r="H23" s="3" t="s">
        <v>15</v>
      </c>
    </row>
    <row r="24" spans="1:11" ht="18" customHeight="1" thickTop="1" thickBot="1" x14ac:dyDescent="0.3">
      <c r="A24" s="4"/>
      <c r="B24" s="3"/>
      <c r="C24" s="3"/>
      <c r="D24" s="3"/>
      <c r="E24" s="3"/>
      <c r="F24" s="3"/>
      <c r="G24" s="18">
        <f>A23-(G22+G23)</f>
        <v>0</v>
      </c>
      <c r="H24" s="3" t="s">
        <v>21</v>
      </c>
    </row>
    <row r="25" spans="1:11" ht="18" customHeight="1" x14ac:dyDescent="0.25">
      <c r="A25" s="4"/>
      <c r="B25" s="5" t="s">
        <v>4</v>
      </c>
      <c r="C25" s="3"/>
      <c r="D25" s="3"/>
      <c r="E25" s="3"/>
      <c r="F25" s="3"/>
    </row>
    <row r="26" spans="1:11" ht="18.75" thickBot="1" x14ac:dyDescent="0.3">
      <c r="A26" s="6" t="e">
        <f>ROUND((A12+A11/2+A10+A14)/A6,2)</f>
        <v>#DIV/0!</v>
      </c>
      <c r="B26" s="3" t="s">
        <v>3</v>
      </c>
      <c r="C26" s="3"/>
      <c r="D26" s="3"/>
      <c r="E26" s="3"/>
      <c r="F26" s="3"/>
    </row>
    <row r="27" spans="1:11" ht="19.5" thickTop="1" thickBot="1" x14ac:dyDescent="0.3">
      <c r="A27" s="13" t="e">
        <f>VLOOKUP(A26,I6:J19,2)</f>
        <v>#DIV/0!</v>
      </c>
      <c r="B27" s="3" t="s">
        <v>10</v>
      </c>
      <c r="C27" s="3"/>
      <c r="D27" s="3"/>
      <c r="E27" s="20" t="s">
        <v>20</v>
      </c>
      <c r="F27" s="3"/>
    </row>
    <row r="28" spans="1:11" ht="13.5" thickTop="1" x14ac:dyDescent="0.2"/>
    <row r="29" spans="1:11" ht="12.7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sheetProtection sheet="1" objects="1" scenarios="1"/>
  <phoneticPr fontId="0" type="noConversion"/>
  <dataValidations count="2">
    <dataValidation type="decimal" allowBlank="1" showInputMessage="1" showErrorMessage="1" sqref="A14">
      <formula1>0</formula1>
      <formula2>160</formula2>
    </dataValidation>
    <dataValidation type="decimal" allowBlank="1" showInputMessage="1" showErrorMessage="1" sqref="A6">
      <formula1>0</formula1>
      <formula2>8</formula2>
    </dataValidation>
  </dataValidations>
  <printOptions horizontalCentered="1" verticalCentered="1"/>
  <pageMargins left="0.75" right="0.75" top="0.93" bottom="0.67" header="0.45" footer="0.5"/>
  <pageSetup scale="98" orientation="landscape" r:id="rId1"/>
  <headerFooter alignWithMargins="0">
    <oddHeader>&amp;C&amp;24Calculation of Estimated Sick/Vacation Payouts at Retirement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171450</xdr:rowOff>
                  </from>
                  <to>
                    <xdr:col>11</xdr:col>
                    <xdr:colOff>266700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Illinois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Fowles</dc:creator>
  <cp:lastModifiedBy>Long, Todd</cp:lastModifiedBy>
  <cp:lastPrinted>2014-03-28T19:17:16Z</cp:lastPrinted>
  <dcterms:created xsi:type="dcterms:W3CDTF">2002-05-10T14:16:44Z</dcterms:created>
  <dcterms:modified xsi:type="dcterms:W3CDTF">2018-01-24T16:22:21Z</dcterms:modified>
</cp:coreProperties>
</file>